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ortege\Documents\MAR Motorsport\"/>
    </mc:Choice>
  </mc:AlternateContent>
  <xr:revisionPtr revIDLastSave="0" documentId="13_ncr:1_{4F3C5BD1-EE83-42D1-B1E1-4844129E5CEB}" xr6:coauthVersionLast="45" xr6:coauthVersionMax="45" xr10:uidLastSave="{00000000-0000-0000-0000-000000000000}"/>
  <workbookProtection workbookPassword="9B6B" lockStructure="1"/>
  <bookViews>
    <workbookView showHorizontalScroll="0" showSheetTabs="0" xWindow="28680" yWindow="-120" windowWidth="29040" windowHeight="15840" autoFilterDateGrouping="0" xr2:uid="{00000000-000D-0000-FFFF-FFFF00000000}"/>
  </bookViews>
  <sheets>
    <sheet name="CR &amp; CC Calculation" sheetId="3" r:id="rId1"/>
  </sheets>
  <definedNames>
    <definedName name="_xlnm.Print_Area" localSheetId="0">'CR &amp; CC Calculation'!$A$1:$F$31</definedName>
  </definedNames>
  <calcPr calcId="181029"/>
</workbook>
</file>

<file path=xl/calcChain.xml><?xml version="1.0" encoding="utf-8"?>
<calcChain xmlns="http://schemas.openxmlformats.org/spreadsheetml/2006/main">
  <c r="K27" i="3" l="1"/>
  <c r="L16" i="3" l="1"/>
  <c r="L20" i="3"/>
  <c r="K18" i="3"/>
  <c r="K14" i="3" s="1"/>
  <c r="L14" i="3" s="1"/>
  <c r="K19" i="3"/>
  <c r="K15" i="3" s="1"/>
  <c r="L15" i="3" s="1"/>
  <c r="L19" i="3" l="1"/>
  <c r="L18" i="3"/>
  <c r="C9" i="3"/>
  <c r="K11" i="3" l="1"/>
  <c r="K10" i="3"/>
  <c r="K9" i="3"/>
  <c r="K7" i="3"/>
  <c r="C13" i="3" l="1"/>
  <c r="C11" i="3"/>
  <c r="C5" i="3"/>
  <c r="C6" i="3"/>
  <c r="C7" i="3"/>
  <c r="C10" i="3"/>
  <c r="D17" i="3" s="1"/>
  <c r="D19" i="3" l="1"/>
  <c r="D20" i="3" s="1"/>
  <c r="D18" i="3"/>
  <c r="K5" i="3" s="1"/>
  <c r="D26" i="3" l="1"/>
  <c r="C17" i="3"/>
  <c r="F17" i="3" s="1"/>
  <c r="K6" i="3"/>
  <c r="D27" i="3" l="1"/>
  <c r="F18" i="3"/>
  <c r="F19" i="3"/>
  <c r="F20" i="3"/>
</calcChain>
</file>

<file path=xl/sharedStrings.xml><?xml version="1.0" encoding="utf-8"?>
<sst xmlns="http://schemas.openxmlformats.org/spreadsheetml/2006/main" count="81" uniqueCount="58">
  <si>
    <t>Gasket Volume</t>
  </si>
  <si>
    <t>Dish / Dome Volume</t>
  </si>
  <si>
    <t>Gasket Bore</t>
  </si>
  <si>
    <t>Compressed gasket thickness</t>
  </si>
  <si>
    <t>Cylinder head volume</t>
  </si>
  <si>
    <t>Bore size</t>
  </si>
  <si>
    <t xml:space="preserve">Stroke </t>
  </si>
  <si>
    <t>Number of Cylinders</t>
  </si>
  <si>
    <t>cm³</t>
  </si>
  <si>
    <t>Cylinder Capacity</t>
  </si>
  <si>
    <t>Compression Ratio</t>
  </si>
  <si>
    <t>Block Volume</t>
  </si>
  <si>
    <t>Engine Capacity</t>
  </si>
  <si>
    <t>:1</t>
  </si>
  <si>
    <t>Piston Crown to Block Clearance</t>
  </si>
  <si>
    <r>
      <t xml:space="preserve">Enter all measurements in </t>
    </r>
    <r>
      <rPr>
        <b/>
        <sz val="10"/>
        <color indexed="10"/>
        <rFont val="Arial"/>
        <family val="2"/>
      </rPr>
      <t>millimetres</t>
    </r>
  </si>
  <si>
    <t>enter  volume in cc</t>
  </si>
  <si>
    <t>mm</t>
  </si>
  <si>
    <t>Data Required</t>
  </si>
  <si>
    <t>Results</t>
  </si>
  <si>
    <t xml:space="preserve"> (dome values are negative!)</t>
  </si>
  <si>
    <t>Top Dead Centre volume</t>
  </si>
  <si>
    <t xml:space="preserve">Use of data from this table is entirely at the users risk. No warranty is given or implied. </t>
  </si>
  <si>
    <t>Max Engine Speed</t>
  </si>
  <si>
    <t>Mean Piston Speed</t>
  </si>
  <si>
    <t>m/s</t>
  </si>
  <si>
    <t>Bore / Stroke Ratio</t>
  </si>
  <si>
    <t>Rod / Stroke Ratio</t>
  </si>
  <si>
    <t>Con Rod Length</t>
  </si>
  <si>
    <t>Engine Data Calculator</t>
  </si>
  <si>
    <t>Rod Angle</t>
  </si>
  <si>
    <t>Degrees</t>
  </si>
  <si>
    <t xml:space="preserve"> (above block values are negative!)</t>
  </si>
  <si>
    <t>Top Ring</t>
  </si>
  <si>
    <t>Min</t>
  </si>
  <si>
    <t>Second Ring</t>
  </si>
  <si>
    <t>Oil Ring</t>
  </si>
  <si>
    <t>Race</t>
  </si>
  <si>
    <t>Race with Nos</t>
  </si>
  <si>
    <t>Race with Turbo</t>
  </si>
  <si>
    <t>Race With Supercharger</t>
  </si>
  <si>
    <t>Road</t>
  </si>
  <si>
    <t>Road / Race</t>
  </si>
  <si>
    <t>Ring Gaps</t>
  </si>
  <si>
    <t>.015</t>
  </si>
  <si>
    <t>Select Engine Use:</t>
  </si>
  <si>
    <r>
      <rPr>
        <b/>
        <sz val="8"/>
        <rFont val="Calibri"/>
        <family val="2"/>
      </rPr>
      <t>©</t>
    </r>
    <r>
      <rPr>
        <b/>
        <sz val="8"/>
        <rFont val="Arial"/>
        <family val="2"/>
      </rPr>
      <t xml:space="preserve"> MAR Motorsport Ltd 2019</t>
    </r>
  </si>
  <si>
    <t>Calcs</t>
  </si>
  <si>
    <t>Compression Ratio Required</t>
  </si>
  <si>
    <t>Dome / Dish cc required</t>
  </si>
  <si>
    <t>Piston Dish Or Dome Calculator</t>
  </si>
  <si>
    <t>(dome values are negative)</t>
  </si>
  <si>
    <t>TDC volume Required</t>
  </si>
  <si>
    <t>Convert Inches to MM</t>
  </si>
  <si>
    <t>Size in Inches</t>
  </si>
  <si>
    <t>= Size in MM</t>
  </si>
  <si>
    <t>Metric</t>
  </si>
  <si>
    <t>Imperial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</si>
</sst>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.000"/>
  </numFmts>
  <fonts count="2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Arial"/>
      <family val="2"/>
    </font>
    <font>
      <sz val="1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4">
    <xf numFmtId="0" fontId="0" fillId="0" borderId="0" xfId="0"/>
    <xf numFmtId="0" fontId="0" fillId="2" borderId="0" xfId="0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2" fontId="0" fillId="2" borderId="0" xfId="0" applyNumberForma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horizontal="center" vertical="center" textRotation="90"/>
    </xf>
    <xf numFmtId="0" fontId="1" fillId="0" borderId="0" xfId="0" applyFont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2" fontId="1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66" fontId="1" fillId="0" borderId="0" xfId="0" applyNumberFormat="1" applyFont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164" fontId="0" fillId="0" borderId="2" xfId="0" applyNumberForma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1" fillId="2" borderId="0" xfId="0" applyFont="1" applyFill="1" applyAlignment="1" applyProtection="1">
      <alignment vertical="center" wrapText="1"/>
    </xf>
    <xf numFmtId="2" fontId="1" fillId="0" borderId="0" xfId="0" applyNumberFormat="1" applyFont="1" applyFill="1" applyAlignment="1" applyProtection="1">
      <alignment vertical="center"/>
    </xf>
    <xf numFmtId="2" fontId="1" fillId="0" borderId="0" xfId="0" applyNumberFormat="1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 textRotation="90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2" fontId="22" fillId="0" borderId="5" xfId="0" applyNumberFormat="1" applyFont="1" applyFill="1" applyBorder="1" applyAlignment="1">
      <alignment vertical="center"/>
    </xf>
    <xf numFmtId="2" fontId="22" fillId="0" borderId="5" xfId="0" applyNumberFormat="1" applyFont="1" applyFill="1" applyBorder="1" applyAlignment="1" applyProtection="1">
      <alignment vertical="center"/>
      <protection locked="0"/>
    </xf>
    <xf numFmtId="0" fontId="23" fillId="0" borderId="5" xfId="0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textRotation="90"/>
    </xf>
    <xf numFmtId="0" fontId="21" fillId="0" borderId="7" xfId="0" applyFont="1" applyFill="1" applyBorder="1" applyAlignment="1">
      <alignment vertical="center" wrapText="1"/>
    </xf>
    <xf numFmtId="2" fontId="22" fillId="0" borderId="7" xfId="0" applyNumberFormat="1" applyFont="1" applyFill="1" applyBorder="1" applyAlignment="1">
      <alignment vertical="center"/>
    </xf>
    <xf numFmtId="2" fontId="22" fillId="0" borderId="7" xfId="0" applyNumberFormat="1" applyFont="1" applyFill="1" applyBorder="1" applyAlignment="1" applyProtection="1">
      <alignment vertical="center"/>
      <protection locked="0"/>
    </xf>
    <xf numFmtId="0" fontId="23" fillId="0" borderId="7" xfId="0" applyFont="1" applyFill="1" applyBorder="1" applyAlignment="1">
      <alignment vertical="center"/>
    </xf>
    <xf numFmtId="0" fontId="7" fillId="0" borderId="8" xfId="0" applyFont="1" applyBorder="1" applyAlignment="1" applyProtection="1">
      <alignment vertical="center" textRotation="90"/>
    </xf>
    <xf numFmtId="0" fontId="7" fillId="0" borderId="7" xfId="0" applyFont="1" applyBorder="1" applyAlignment="1" applyProtection="1">
      <alignment vertical="center" textRotation="90"/>
    </xf>
    <xf numFmtId="0" fontId="7" fillId="0" borderId="0" xfId="0" applyFont="1" applyFill="1" applyAlignment="1" applyProtection="1">
      <alignment vertical="center" textRotation="90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vertical="center"/>
    </xf>
    <xf numFmtId="2" fontId="1" fillId="0" borderId="5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>
      <alignment horizontal="center" vertical="center"/>
    </xf>
    <xf numFmtId="166" fontId="5" fillId="0" borderId="0" xfId="0" quotePrefix="1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 hidden="1"/>
    </xf>
    <xf numFmtId="0" fontId="13" fillId="2" borderId="1" xfId="0" applyFont="1" applyFill="1" applyBorder="1" applyAlignment="1" applyProtection="1">
      <alignment horizontal="center" vertical="center" textRotation="90"/>
    </xf>
    <xf numFmtId="164" fontId="0" fillId="0" borderId="0" xfId="0" applyNumberFormat="1" applyAlignment="1" applyProtection="1">
      <alignment vertical="center"/>
      <protection hidden="1"/>
    </xf>
    <xf numFmtId="10" fontId="15" fillId="0" borderId="0" xfId="1" applyNumberFormat="1" applyFont="1" applyAlignment="1" applyProtection="1">
      <alignment vertical="center"/>
    </xf>
    <xf numFmtId="10" fontId="15" fillId="0" borderId="2" xfId="1" applyNumberFormat="1" applyFont="1" applyBorder="1" applyAlignment="1" applyProtection="1">
      <alignment vertical="center"/>
    </xf>
    <xf numFmtId="2" fontId="1" fillId="0" borderId="5" xfId="0" quotePrefix="1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0" fillId="0" borderId="8" xfId="0" applyBorder="1" applyAlignment="1" applyProtection="1">
      <alignment vertical="center"/>
      <protection hidden="1"/>
    </xf>
    <xf numFmtId="10" fontId="15" fillId="0" borderId="0" xfId="1" applyNumberFormat="1" applyFont="1" applyAlignment="1">
      <alignment vertical="center"/>
    </xf>
    <xf numFmtId="165" fontId="0" fillId="0" borderId="8" xfId="0" applyNumberFormat="1" applyBorder="1" applyAlignment="1" applyProtection="1">
      <alignment vertical="center"/>
      <protection hidden="1"/>
    </xf>
    <xf numFmtId="0" fontId="1" fillId="0" borderId="0" xfId="0" quotePrefix="1" applyFont="1" applyAlignment="1" applyProtection="1">
      <alignment vertical="center"/>
      <protection hidden="1"/>
    </xf>
    <xf numFmtId="0" fontId="1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2" fillId="0" borderId="8" xfId="0" applyFont="1" applyBorder="1" applyAlignment="1" applyProtection="1">
      <alignment vertical="center"/>
      <protection hidden="1"/>
    </xf>
    <xf numFmtId="0" fontId="1" fillId="0" borderId="7" xfId="0" applyFont="1" applyBorder="1" applyAlignment="1">
      <alignment vertical="center"/>
    </xf>
    <xf numFmtId="0" fontId="22" fillId="0" borderId="7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  <protection hidden="1"/>
    </xf>
    <xf numFmtId="2" fontId="1" fillId="0" borderId="4" xfId="0" applyNumberFormat="1" applyFont="1" applyFill="1" applyBorder="1" applyAlignment="1" applyProtection="1">
      <alignment horizontal="right" vertical="center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0" xfId="0" applyNumberFormat="1" applyFill="1" applyBorder="1" applyAlignment="1" applyProtection="1">
      <alignment vertical="center"/>
      <protection locked="0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0" xfId="0" applyNumberFormat="1" applyFill="1" applyAlignment="1" applyProtection="1">
      <alignment vertical="center"/>
      <protection locked="0"/>
    </xf>
    <xf numFmtId="3" fontId="0" fillId="3" borderId="1" xfId="0" applyNumberFormat="1" applyFill="1" applyBorder="1" applyAlignment="1" applyProtection="1">
      <alignment vertical="center"/>
      <protection locked="0"/>
    </xf>
    <xf numFmtId="3" fontId="0" fillId="3" borderId="3" xfId="0" applyNumberFormat="1" applyFill="1" applyBorder="1" applyAlignment="1" applyProtection="1">
      <alignment vertical="center"/>
      <protection locked="0"/>
    </xf>
    <xf numFmtId="2" fontId="1" fillId="3" borderId="2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19" fillId="2" borderId="0" xfId="0" applyFont="1" applyFill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2" fontId="6" fillId="3" borderId="0" xfId="0" applyNumberFormat="1" applyFont="1" applyFill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textRotation="90"/>
    </xf>
    <xf numFmtId="0" fontId="1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2" fillId="2" borderId="0" xfId="0" applyFont="1" applyFill="1" applyBorder="1" applyAlignment="1" applyProtection="1">
      <alignment horizontal="center" vertical="center" textRotation="90" wrapText="1"/>
    </xf>
    <xf numFmtId="0" fontId="2" fillId="2" borderId="2" xfId="0" applyFont="1" applyFill="1" applyBorder="1" applyAlignment="1" applyProtection="1">
      <alignment horizontal="center" vertical="center" textRotation="90" wrapText="1"/>
    </xf>
    <xf numFmtId="0" fontId="7" fillId="0" borderId="0" xfId="0" applyFont="1" applyAlignment="1" applyProtection="1">
      <alignment horizontal="center" vertical="center" textRotation="90" wrapText="1"/>
    </xf>
    <xf numFmtId="0" fontId="19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 textRotation="90"/>
    </xf>
  </cellXfs>
  <cellStyles count="2">
    <cellStyle name="Normal" xfId="0" builtinId="0"/>
    <cellStyle name="Percent" xfId="1" builtinId="5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0000"/>
        </patternFill>
      </fill>
    </dxf>
    <dxf>
      <fill>
        <patternFill>
          <f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349522</xdr:colOff>
      <xdr:row>0</xdr:row>
      <xdr:rowOff>139700</xdr:rowOff>
    </xdr:from>
    <xdr:to>
      <xdr:col>12</xdr:col>
      <xdr:colOff>756287</xdr:colOff>
      <xdr:row>1</xdr:row>
      <xdr:rowOff>257175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98DE28-1CDD-4C3F-A730-12F9B314A3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739" t="23712" r="2739" b="25072"/>
        <a:stretch/>
      </xdr:blipFill>
      <xdr:spPr>
        <a:xfrm>
          <a:off x="6407422" y="139700"/>
          <a:ext cx="2949940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howOutlineSymbols="0"/>
    <pageSetUpPr autoPageBreaks="0"/>
  </sheetPr>
  <dimension ref="A1:X31"/>
  <sheetViews>
    <sheetView showGridLines="0" showRowColHeaders="0" tabSelected="1" showOutlineSymbols="0" zoomScaleNormal="100" zoomScaleSheetLayoutView="100" workbookViewId="0">
      <selection activeCell="D4" sqref="D4:F4"/>
    </sheetView>
  </sheetViews>
  <sheetFormatPr defaultRowHeight="12.75" x14ac:dyDescent="0.2"/>
  <cols>
    <col min="1" max="1" width="10.5703125" style="63" customWidth="1"/>
    <col min="2" max="2" width="29.140625" style="63" customWidth="1"/>
    <col min="3" max="3" width="7.5703125" style="63" hidden="1" customWidth="1"/>
    <col min="4" max="4" width="10.85546875" style="64" bestFit="1" customWidth="1"/>
    <col min="5" max="5" width="9.140625" style="63"/>
    <col min="6" max="6" width="8.140625" style="63" customWidth="1"/>
    <col min="7" max="7" width="1.140625" style="63" customWidth="1"/>
    <col min="8" max="8" width="9.140625" style="63"/>
    <col min="9" max="9" width="12.7109375" style="63" bestFit="1" customWidth="1"/>
    <col min="10" max="15" width="12.7109375" style="63" customWidth="1"/>
    <col min="16" max="18" width="12.7109375" style="65" hidden="1" customWidth="1"/>
    <col min="19" max="19" width="9.28515625" style="63" hidden="1" customWidth="1"/>
    <col min="20" max="20" width="9.140625" style="63"/>
    <col min="21" max="24" width="9.28515625" style="63" bestFit="1" customWidth="1"/>
    <col min="25" max="16384" width="9.140625" style="63"/>
  </cols>
  <sheetData>
    <row r="1" spans="1:24" ht="39.75" customHeight="1" x14ac:dyDescent="0.2">
      <c r="A1" s="5"/>
      <c r="B1" s="66"/>
      <c r="C1" s="5"/>
      <c r="D1" s="6"/>
      <c r="E1" s="5"/>
      <c r="F1" s="5"/>
    </row>
    <row r="2" spans="1:24" ht="25.5" customHeight="1" thickBot="1" x14ac:dyDescent="0.25">
      <c r="A2" s="113"/>
      <c r="B2" s="127" t="s">
        <v>29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67"/>
      <c r="O2" s="67"/>
      <c r="P2" s="67"/>
      <c r="Q2" s="67"/>
      <c r="R2" s="67"/>
      <c r="S2" s="68"/>
      <c r="T2" s="68"/>
      <c r="U2" s="68"/>
      <c r="V2" s="68"/>
      <c r="W2" s="68"/>
      <c r="X2" s="68"/>
    </row>
    <row r="3" spans="1:24" ht="11.25" customHeight="1" thickTop="1" x14ac:dyDescent="0.2">
      <c r="A3" s="5"/>
      <c r="B3" s="69"/>
      <c r="C3" s="5"/>
      <c r="D3" s="6"/>
      <c r="E3" s="5"/>
      <c r="F3" s="5"/>
      <c r="H3" s="114"/>
      <c r="I3" s="68"/>
      <c r="J3" s="68"/>
      <c r="K3" s="68"/>
      <c r="L3" s="68"/>
      <c r="M3" s="68"/>
      <c r="N3" s="68"/>
      <c r="O3" s="68"/>
      <c r="P3" s="70"/>
      <c r="Q3" s="70"/>
      <c r="R3" s="70"/>
      <c r="S3" s="68"/>
      <c r="T3" s="68"/>
      <c r="U3" s="68"/>
      <c r="V3" s="68"/>
      <c r="W3" s="68"/>
      <c r="X3" s="68"/>
    </row>
    <row r="4" spans="1:24" ht="18.75" thickBot="1" x14ac:dyDescent="0.25">
      <c r="A4" s="133" t="s">
        <v>18</v>
      </c>
      <c r="B4" s="115" t="s">
        <v>45</v>
      </c>
      <c r="C4" s="71"/>
      <c r="D4" s="132" t="s">
        <v>41</v>
      </c>
      <c r="E4" s="132"/>
      <c r="F4" s="132"/>
      <c r="H4" s="72"/>
      <c r="I4" s="73"/>
      <c r="J4" s="73"/>
      <c r="K4" s="73"/>
      <c r="L4" s="73"/>
      <c r="M4" s="73"/>
      <c r="N4" s="73"/>
      <c r="O4" s="73"/>
      <c r="P4" s="74"/>
      <c r="Q4" s="74"/>
      <c r="R4" s="74"/>
      <c r="S4" s="68"/>
      <c r="T4" s="68"/>
      <c r="U4" s="68"/>
      <c r="V4" s="68"/>
      <c r="W4" s="68"/>
      <c r="X4" s="68"/>
    </row>
    <row r="5" spans="1:24" ht="21" customHeight="1" thickTop="1" x14ac:dyDescent="0.2">
      <c r="A5" s="133"/>
      <c r="B5" s="15" t="s">
        <v>5</v>
      </c>
      <c r="C5" s="1">
        <f>D5/10</f>
        <v>0</v>
      </c>
      <c r="D5" s="106"/>
      <c r="E5" s="11" t="s">
        <v>17</v>
      </c>
      <c r="F5" s="128" t="s">
        <v>15</v>
      </c>
      <c r="G5" s="65"/>
      <c r="H5" s="124" t="s">
        <v>19</v>
      </c>
      <c r="I5" s="39" t="s">
        <v>12</v>
      </c>
      <c r="J5" s="39"/>
      <c r="K5" s="105" t="str">
        <f>TEXT((D18*D14),"0.00")</f>
        <v>0.00</v>
      </c>
      <c r="L5" s="40" t="s">
        <v>8</v>
      </c>
      <c r="M5" s="39"/>
      <c r="N5" s="75"/>
      <c r="O5" s="75"/>
      <c r="P5" s="65" t="s">
        <v>41</v>
      </c>
      <c r="Q5" s="65">
        <v>4.0000000000000001E-3</v>
      </c>
      <c r="R5" s="65">
        <v>5.0000000000000001E-3</v>
      </c>
      <c r="S5" s="70"/>
      <c r="T5" s="70"/>
      <c r="U5" s="70"/>
      <c r="V5" s="70"/>
      <c r="W5" s="70"/>
      <c r="X5" s="70"/>
    </row>
    <row r="6" spans="1:24" ht="21" customHeight="1" x14ac:dyDescent="0.2">
      <c r="A6" s="133"/>
      <c r="B6" s="1" t="s">
        <v>6</v>
      </c>
      <c r="C6" s="1">
        <f>D6/10</f>
        <v>0</v>
      </c>
      <c r="D6" s="107"/>
      <c r="E6" s="2" t="s">
        <v>17</v>
      </c>
      <c r="F6" s="129"/>
      <c r="G6" s="65"/>
      <c r="H6" s="124"/>
      <c r="I6" s="41" t="s">
        <v>10</v>
      </c>
      <c r="J6" s="41"/>
      <c r="K6" s="37" t="e">
        <f>(D18+D20)/D20</f>
        <v>#DIV/0!</v>
      </c>
      <c r="L6" s="42" t="s">
        <v>13</v>
      </c>
      <c r="M6" s="41"/>
      <c r="N6" s="70"/>
      <c r="O6" s="70"/>
      <c r="P6" s="65" t="s">
        <v>42</v>
      </c>
      <c r="Q6" s="65">
        <v>5.0000000000000001E-3</v>
      </c>
      <c r="R6" s="65">
        <v>5.4999999999999997E-3</v>
      </c>
      <c r="S6" s="70"/>
      <c r="T6" s="70"/>
      <c r="U6" s="70"/>
      <c r="V6" s="70"/>
      <c r="W6" s="70"/>
      <c r="X6" s="70"/>
    </row>
    <row r="7" spans="1:24" ht="21" customHeight="1" x14ac:dyDescent="0.2">
      <c r="A7" s="133"/>
      <c r="B7" s="1" t="s">
        <v>14</v>
      </c>
      <c r="C7" s="1">
        <f>D7/10</f>
        <v>0</v>
      </c>
      <c r="D7" s="107"/>
      <c r="E7" s="2" t="s">
        <v>17</v>
      </c>
      <c r="F7" s="129"/>
      <c r="G7" s="65"/>
      <c r="H7" s="124"/>
      <c r="I7" s="41" t="s">
        <v>24</v>
      </c>
      <c r="J7" s="41"/>
      <c r="K7" s="37">
        <f>2*(D6/1000)*D15/60</f>
        <v>0</v>
      </c>
      <c r="L7" s="42" t="s">
        <v>25</v>
      </c>
      <c r="M7" s="41"/>
      <c r="N7" s="76"/>
      <c r="O7" s="76"/>
      <c r="P7" s="65" t="s">
        <v>37</v>
      </c>
      <c r="Q7" s="65">
        <v>5.4999999999999997E-3</v>
      </c>
      <c r="R7" s="65">
        <v>5.4999999999999997E-3</v>
      </c>
      <c r="S7" s="70"/>
      <c r="T7" s="70"/>
      <c r="U7" s="126"/>
      <c r="V7" s="126"/>
      <c r="W7" s="126"/>
      <c r="X7" s="126"/>
    </row>
    <row r="8" spans="1:24" ht="10.5" customHeight="1" x14ac:dyDescent="0.2">
      <c r="A8" s="133"/>
      <c r="B8" s="36" t="s">
        <v>32</v>
      </c>
      <c r="C8" s="3"/>
      <c r="D8" s="107"/>
      <c r="E8" s="4"/>
      <c r="F8" s="129"/>
      <c r="G8" s="65"/>
      <c r="H8" s="124"/>
      <c r="I8" s="41"/>
      <c r="J8" s="41"/>
      <c r="K8" s="37"/>
      <c r="L8" s="41"/>
      <c r="M8" s="41"/>
      <c r="N8" s="76"/>
      <c r="O8" s="76"/>
      <c r="P8" s="65" t="s">
        <v>38</v>
      </c>
      <c r="Q8" s="65">
        <v>6.0000000000000001E-3</v>
      </c>
      <c r="R8" s="65">
        <v>6.0000000000000001E-3</v>
      </c>
      <c r="S8" s="70"/>
      <c r="T8" s="70"/>
      <c r="U8" s="70"/>
      <c r="V8" s="70"/>
      <c r="W8" s="70"/>
      <c r="X8" s="70"/>
    </row>
    <row r="9" spans="1:24" ht="21" customHeight="1" x14ac:dyDescent="0.2">
      <c r="A9" s="133"/>
      <c r="B9" s="1" t="s">
        <v>2</v>
      </c>
      <c r="C9" s="1">
        <f>D9/10</f>
        <v>0</v>
      </c>
      <c r="D9" s="107"/>
      <c r="E9" s="2" t="s">
        <v>17</v>
      </c>
      <c r="F9" s="129"/>
      <c r="G9" s="65"/>
      <c r="H9" s="124"/>
      <c r="I9" s="41" t="s">
        <v>26</v>
      </c>
      <c r="J9" s="41"/>
      <c r="K9" s="37" t="e">
        <f>D5/D6</f>
        <v>#DIV/0!</v>
      </c>
      <c r="L9" s="42"/>
      <c r="M9" s="41"/>
      <c r="N9" s="77"/>
      <c r="O9" s="77"/>
      <c r="P9" s="65" t="s">
        <v>39</v>
      </c>
      <c r="Q9" s="65">
        <v>6.0000000000000001E-3</v>
      </c>
      <c r="R9" s="65">
        <v>6.0000000000000001E-3</v>
      </c>
      <c r="S9" s="70"/>
      <c r="T9" s="70"/>
      <c r="U9" s="78"/>
      <c r="V9" s="78"/>
      <c r="W9" s="78"/>
      <c r="X9" s="78"/>
    </row>
    <row r="10" spans="1:24" ht="21" customHeight="1" x14ac:dyDescent="0.2">
      <c r="A10" s="133"/>
      <c r="B10" s="1" t="s">
        <v>3</v>
      </c>
      <c r="C10" s="1">
        <f>D10/10</f>
        <v>0</v>
      </c>
      <c r="D10" s="108"/>
      <c r="E10" s="12" t="s">
        <v>17</v>
      </c>
      <c r="F10" s="130"/>
      <c r="G10" s="65"/>
      <c r="H10" s="124"/>
      <c r="I10" s="41" t="s">
        <v>27</v>
      </c>
      <c r="J10" s="41"/>
      <c r="K10" s="38" t="e">
        <f>D16/D6</f>
        <v>#DIV/0!</v>
      </c>
      <c r="L10" s="42"/>
      <c r="M10" s="41"/>
      <c r="N10" s="77"/>
      <c r="O10" s="77"/>
      <c r="P10" s="65" t="s">
        <v>40</v>
      </c>
      <c r="Q10" s="65">
        <v>7.0000000000000001E-3</v>
      </c>
      <c r="R10" s="65">
        <v>7.0000000000000001E-3</v>
      </c>
      <c r="S10" s="70"/>
      <c r="T10" s="70"/>
      <c r="U10" s="70"/>
      <c r="V10" s="70"/>
      <c r="W10" s="70"/>
      <c r="X10" s="70"/>
    </row>
    <row r="11" spans="1:24" ht="18" customHeight="1" thickBot="1" x14ac:dyDescent="0.25">
      <c r="A11" s="133"/>
      <c r="B11" s="13" t="s">
        <v>1</v>
      </c>
      <c r="C11" s="3">
        <f>D11</f>
        <v>0</v>
      </c>
      <c r="D11" s="106"/>
      <c r="E11" s="9" t="s">
        <v>8</v>
      </c>
      <c r="F11" s="128" t="s">
        <v>16</v>
      </c>
      <c r="G11" s="65"/>
      <c r="H11" s="124"/>
      <c r="I11" s="43" t="s">
        <v>30</v>
      </c>
      <c r="J11" s="43"/>
      <c r="K11" s="79" t="e">
        <f>DEGREES(SIN($D$6/($D$16*2)))</f>
        <v>#DIV/0!</v>
      </c>
      <c r="L11" s="44" t="s">
        <v>31</v>
      </c>
      <c r="M11" s="43"/>
      <c r="N11" s="76"/>
      <c r="O11" s="76"/>
      <c r="P11" s="80"/>
      <c r="Q11" s="81"/>
      <c r="R11" s="82"/>
      <c r="S11" s="70"/>
      <c r="T11" s="70"/>
      <c r="U11" s="70"/>
      <c r="V11" s="70"/>
      <c r="W11" s="70"/>
      <c r="X11" s="70"/>
    </row>
    <row r="12" spans="1:24" ht="10.5" customHeight="1" thickTop="1" thickBot="1" x14ac:dyDescent="0.25">
      <c r="A12" s="133"/>
      <c r="B12" s="36" t="s">
        <v>20</v>
      </c>
      <c r="C12" s="3"/>
      <c r="D12" s="107"/>
      <c r="E12" s="4"/>
      <c r="F12" s="129"/>
      <c r="G12" s="65"/>
      <c r="H12" s="60"/>
      <c r="I12" s="122"/>
      <c r="J12" s="122"/>
      <c r="K12" s="122"/>
      <c r="L12" s="122"/>
      <c r="M12" s="122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6.5" customHeight="1" thickTop="1" x14ac:dyDescent="0.2">
      <c r="A13" s="133"/>
      <c r="B13" s="14" t="s">
        <v>4</v>
      </c>
      <c r="C13" s="3">
        <f>D13</f>
        <v>0</v>
      </c>
      <c r="D13" s="108"/>
      <c r="E13" s="10" t="s">
        <v>8</v>
      </c>
      <c r="F13" s="130"/>
      <c r="G13" s="65"/>
      <c r="H13" s="124" t="s">
        <v>43</v>
      </c>
      <c r="I13" s="125" t="s">
        <v>56</v>
      </c>
      <c r="J13" s="125"/>
      <c r="K13" s="125"/>
      <c r="L13" s="125"/>
      <c r="M13" s="125"/>
      <c r="N13" s="65"/>
      <c r="O13" s="65"/>
      <c r="P13" s="65">
        <v>3.14159265358979</v>
      </c>
      <c r="S13" s="65"/>
      <c r="T13" s="65"/>
      <c r="U13" s="65"/>
      <c r="V13" s="65"/>
      <c r="W13" s="65"/>
      <c r="X13" s="65"/>
    </row>
    <row r="14" spans="1:24" ht="21" customHeight="1" x14ac:dyDescent="0.2">
      <c r="A14" s="133"/>
      <c r="B14" s="1" t="s">
        <v>7</v>
      </c>
      <c r="C14" s="1"/>
      <c r="D14" s="109"/>
      <c r="E14" s="1"/>
      <c r="F14" s="1"/>
      <c r="G14" s="65"/>
      <c r="H14" s="124"/>
      <c r="I14" s="24" t="s">
        <v>33</v>
      </c>
      <c r="J14" s="24"/>
      <c r="K14" s="25">
        <f>K18*25.4</f>
        <v>0</v>
      </c>
      <c r="L14" s="26" t="str">
        <f>IF(K14="Select Use","","mm")</f>
        <v>mm</v>
      </c>
      <c r="M14" s="19" t="s">
        <v>34</v>
      </c>
      <c r="N14" s="65"/>
      <c r="O14" s="65"/>
      <c r="S14" s="65"/>
      <c r="T14" s="65"/>
      <c r="U14" s="65"/>
      <c r="V14" s="65"/>
      <c r="W14" s="65"/>
      <c r="X14" s="65"/>
    </row>
    <row r="15" spans="1:24" ht="23.25" customHeight="1" x14ac:dyDescent="0.2">
      <c r="A15" s="133"/>
      <c r="B15" s="11" t="s">
        <v>23</v>
      </c>
      <c r="C15" s="15"/>
      <c r="D15" s="110"/>
      <c r="E15" s="15"/>
      <c r="F15" s="84"/>
      <c r="G15" s="65"/>
      <c r="H15" s="124"/>
      <c r="I15" s="19" t="s">
        <v>35</v>
      </c>
      <c r="J15" s="19"/>
      <c r="K15" s="20">
        <f>K19*25.4</f>
        <v>0</v>
      </c>
      <c r="L15" s="26" t="str">
        <f>IF(K15="Select Use","","mm")</f>
        <v>mm</v>
      </c>
      <c r="M15" s="19" t="s">
        <v>34</v>
      </c>
      <c r="N15" s="65"/>
      <c r="O15" s="65"/>
      <c r="P15" s="63"/>
      <c r="Q15" s="63"/>
      <c r="R15" s="63"/>
      <c r="S15" s="65"/>
      <c r="T15" s="65"/>
      <c r="U15" s="65"/>
      <c r="V15" s="65"/>
      <c r="W15" s="65"/>
      <c r="X15" s="65"/>
    </row>
    <row r="16" spans="1:24" ht="21" customHeight="1" x14ac:dyDescent="0.2">
      <c r="A16" s="133"/>
      <c r="B16" s="16" t="s">
        <v>28</v>
      </c>
      <c r="C16" s="17"/>
      <c r="D16" s="111"/>
      <c r="E16" s="16" t="s">
        <v>17</v>
      </c>
      <c r="F16" s="18"/>
      <c r="H16" s="124"/>
      <c r="I16" s="19" t="s">
        <v>36</v>
      </c>
      <c r="J16" s="19"/>
      <c r="K16" s="20">
        <v>0.38</v>
      </c>
      <c r="L16" s="26" t="str">
        <f>IF(K16="Select Use","","mm")</f>
        <v>mm</v>
      </c>
      <c r="M16" s="19" t="s">
        <v>34</v>
      </c>
      <c r="P16" s="63"/>
      <c r="Q16" s="63"/>
      <c r="R16" s="63"/>
    </row>
    <row r="17" spans="1:18" ht="21" customHeight="1" x14ac:dyDescent="0.2">
      <c r="A17" s="131" t="s">
        <v>47</v>
      </c>
      <c r="B17" s="5" t="s">
        <v>0</v>
      </c>
      <c r="C17" s="85">
        <f>SUM(D17:D20)</f>
        <v>0</v>
      </c>
      <c r="D17" s="7">
        <f>(PI()*((C9*C9)*C10))/4</f>
        <v>0</v>
      </c>
      <c r="E17" s="8" t="s">
        <v>8</v>
      </c>
      <c r="F17" s="86" t="e">
        <f>D17/$C$17</f>
        <v>#DIV/0!</v>
      </c>
      <c r="H17" s="124"/>
      <c r="I17" s="123" t="s">
        <v>57</v>
      </c>
      <c r="J17" s="123"/>
      <c r="K17" s="123"/>
      <c r="L17" s="123"/>
      <c r="M17" s="123"/>
      <c r="P17" s="63"/>
      <c r="Q17" s="63"/>
      <c r="R17" s="63"/>
    </row>
    <row r="18" spans="1:18" ht="21" customHeight="1" x14ac:dyDescent="0.2">
      <c r="A18" s="131"/>
      <c r="B18" s="5" t="s">
        <v>9</v>
      </c>
      <c r="C18" s="5"/>
      <c r="D18" s="7">
        <f>((PI()*C5*C5*C6)/4)</f>
        <v>0</v>
      </c>
      <c r="E18" s="8" t="s">
        <v>8</v>
      </c>
      <c r="F18" s="86" t="e">
        <f>D18/$C$17</f>
        <v>#DIV/0!</v>
      </c>
      <c r="H18" s="124"/>
      <c r="I18" s="19" t="s">
        <v>33</v>
      </c>
      <c r="J18" s="19"/>
      <c r="K18" s="27">
        <f>IFERROR(($D$5/25.4)*VLOOKUP($D$4,P5:Q10,2,0),"Select Use")</f>
        <v>0</v>
      </c>
      <c r="L18" s="21" t="str">
        <f>IF(K18="Select Use","","""")</f>
        <v>"</v>
      </c>
      <c r="M18" s="19" t="s">
        <v>34</v>
      </c>
      <c r="P18" s="63"/>
      <c r="Q18" s="63"/>
      <c r="R18" s="63"/>
    </row>
    <row r="19" spans="1:18" ht="21" customHeight="1" x14ac:dyDescent="0.2">
      <c r="A19" s="131"/>
      <c r="B19" s="5" t="s">
        <v>11</v>
      </c>
      <c r="C19" s="5"/>
      <c r="D19" s="7">
        <f>(PI()*C5*C5*C7)/4</f>
        <v>0</v>
      </c>
      <c r="E19" s="8" t="s">
        <v>8</v>
      </c>
      <c r="F19" s="86" t="e">
        <f>D19/$C$17</f>
        <v>#DIV/0!</v>
      </c>
      <c r="H19" s="124"/>
      <c r="I19" s="19" t="s">
        <v>35</v>
      </c>
      <c r="J19" s="19"/>
      <c r="K19" s="27">
        <f>($D$5/25.4)*VLOOKUP($D$4,P5:R10,3,0)</f>
        <v>0</v>
      </c>
      <c r="L19" s="21" t="str">
        <f>IF(K19="Select Use","","""")</f>
        <v>"</v>
      </c>
      <c r="M19" s="19" t="s">
        <v>34</v>
      </c>
    </row>
    <row r="20" spans="1:18" ht="21" customHeight="1" thickBot="1" x14ac:dyDescent="0.25">
      <c r="A20" s="131"/>
      <c r="B20" s="28" t="s">
        <v>21</v>
      </c>
      <c r="C20" s="28"/>
      <c r="D20" s="29">
        <f>C13+D17+D19+C11</f>
        <v>0</v>
      </c>
      <c r="E20" s="30" t="s">
        <v>8</v>
      </c>
      <c r="F20" s="87" t="e">
        <f>D20/$C$17</f>
        <v>#DIV/0!</v>
      </c>
      <c r="H20" s="124"/>
      <c r="I20" s="22" t="s">
        <v>36</v>
      </c>
      <c r="J20" s="22"/>
      <c r="K20" s="88" t="s">
        <v>44</v>
      </c>
      <c r="L20" s="23" t="str">
        <f>IF(K20="Select Use","","""")</f>
        <v>"</v>
      </c>
      <c r="M20" s="22" t="s">
        <v>34</v>
      </c>
    </row>
    <row r="21" spans="1:18" ht="12.75" customHeight="1" thickTop="1" thickBot="1" x14ac:dyDescent="0.25">
      <c r="A21" s="89"/>
      <c r="B21" s="89"/>
      <c r="C21" s="89"/>
      <c r="D21" s="89"/>
      <c r="E21" s="89"/>
      <c r="F21" s="89"/>
      <c r="G21" s="89"/>
      <c r="H21" s="61"/>
      <c r="I21" s="89"/>
      <c r="J21" s="89"/>
      <c r="K21" s="89"/>
      <c r="L21" s="89"/>
      <c r="M21" s="89"/>
    </row>
    <row r="22" spans="1:18" s="90" customFormat="1" ht="11.25" customHeight="1" thickTop="1" x14ac:dyDescent="0.2">
      <c r="H22" s="62"/>
      <c r="P22" s="91"/>
      <c r="Q22" s="91"/>
      <c r="R22" s="91"/>
    </row>
    <row r="23" spans="1:18" ht="21" customHeight="1" x14ac:dyDescent="0.2">
      <c r="A23" s="33"/>
      <c r="B23" s="116" t="s">
        <v>50</v>
      </c>
      <c r="C23" s="116"/>
      <c r="D23" s="116"/>
      <c r="E23" s="116"/>
      <c r="F23" s="116"/>
      <c r="H23" s="60"/>
      <c r="I23" s="118" t="s">
        <v>53</v>
      </c>
      <c r="J23" s="118"/>
      <c r="K23" s="118"/>
      <c r="L23" s="118"/>
      <c r="M23" s="118"/>
    </row>
    <row r="24" spans="1:18" ht="3.75" customHeight="1" x14ac:dyDescent="0.2">
      <c r="A24" s="33"/>
      <c r="B24" s="92"/>
      <c r="C24" s="33"/>
      <c r="D24" s="34"/>
      <c r="E24" s="33"/>
      <c r="F24" s="33"/>
      <c r="H24" s="93"/>
    </row>
    <row r="25" spans="1:18" ht="21" customHeight="1" x14ac:dyDescent="0.2">
      <c r="A25" s="53"/>
      <c r="B25" s="31" t="s">
        <v>48</v>
      </c>
      <c r="C25" s="31"/>
      <c r="D25" s="112"/>
      <c r="E25" s="32" t="s">
        <v>13</v>
      </c>
      <c r="F25" s="31"/>
      <c r="H25" s="93"/>
    </row>
    <row r="26" spans="1:18" ht="21" customHeight="1" thickBot="1" x14ac:dyDescent="0.25">
      <c r="A26" s="117"/>
      <c r="B26" s="54" t="s">
        <v>52</v>
      </c>
      <c r="C26" s="33"/>
      <c r="D26" s="34">
        <f>D18/(D25-1)</f>
        <v>0</v>
      </c>
      <c r="E26" s="35" t="s">
        <v>8</v>
      </c>
      <c r="F26" s="94"/>
      <c r="H26" s="93"/>
      <c r="I26" s="119" t="s">
        <v>54</v>
      </c>
      <c r="J26" s="119"/>
      <c r="K26" s="120">
        <v>1</v>
      </c>
      <c r="L26" s="120"/>
      <c r="M26" s="120"/>
    </row>
    <row r="27" spans="1:18" ht="19.5" customHeight="1" thickTop="1" x14ac:dyDescent="0.2">
      <c r="A27" s="117"/>
      <c r="B27" s="46" t="s">
        <v>49</v>
      </c>
      <c r="C27" s="46"/>
      <c r="D27" s="47" t="str">
        <f>IF(D5="","",-((D13)+(D7/10*((D5/10)^2/4*PI()))+D17-D26))</f>
        <v/>
      </c>
      <c r="E27" s="48" t="s">
        <v>8</v>
      </c>
      <c r="F27" s="46"/>
      <c r="H27" s="95"/>
      <c r="I27" s="96" t="s">
        <v>55</v>
      </c>
      <c r="K27" s="121" t="str">
        <f>TEXT(IF(K26="","",K26*25.4),"0.00")</f>
        <v>25.40</v>
      </c>
      <c r="L27" s="121"/>
      <c r="M27" s="121"/>
    </row>
    <row r="28" spans="1:18" s="98" customFormat="1" ht="11.25" customHeight="1" thickBot="1" x14ac:dyDescent="0.25">
      <c r="A28" s="45"/>
      <c r="B28" s="49" t="s">
        <v>51</v>
      </c>
      <c r="C28" s="50"/>
      <c r="D28" s="51"/>
      <c r="E28" s="52"/>
      <c r="F28" s="97"/>
      <c r="H28" s="99"/>
    </row>
    <row r="29" spans="1:18" s="98" customFormat="1" ht="11.25" customHeight="1" thickTop="1" thickBot="1" x14ac:dyDescent="0.25">
      <c r="A29" s="55"/>
      <c r="B29" s="56"/>
      <c r="C29" s="57"/>
      <c r="D29" s="58"/>
      <c r="E29" s="59"/>
      <c r="F29" s="100"/>
      <c r="G29" s="101"/>
      <c r="H29" s="101"/>
      <c r="I29" s="101"/>
      <c r="J29" s="101"/>
      <c r="K29" s="101"/>
      <c r="L29" s="101"/>
      <c r="M29" s="101"/>
    </row>
    <row r="30" spans="1:18" ht="21" customHeight="1" thickTop="1" x14ac:dyDescent="0.2">
      <c r="A30" s="102" t="s">
        <v>46</v>
      </c>
      <c r="B30" s="5"/>
      <c r="C30" s="5"/>
      <c r="D30" s="103"/>
      <c r="E30" s="5"/>
      <c r="F30" s="5"/>
    </row>
    <row r="31" spans="1:18" ht="21" customHeight="1" x14ac:dyDescent="0.2">
      <c r="A31" s="104" t="s">
        <v>22</v>
      </c>
    </row>
  </sheetData>
  <sheetProtection algorithmName="SHA-512" hashValue="O2UkZERgBYQ6qG6P/XqZofblGVWUSk0+x91+ypdMGHkj0h/++Vbe9I4C+cA3K0ZkTVHMynatP8wWny3tHgtGpw==" saltValue="60Fi8+e4m/vBc8HX3JbbDQ==" spinCount="100000" sheet="1" objects="1" scenarios="1" selectLockedCells="1"/>
  <mergeCells count="19">
    <mergeCell ref="A17:A20"/>
    <mergeCell ref="D4:F4"/>
    <mergeCell ref="A4:A16"/>
    <mergeCell ref="U7:V7"/>
    <mergeCell ref="B2:M2"/>
    <mergeCell ref="W7:X7"/>
    <mergeCell ref="F5:F10"/>
    <mergeCell ref="F11:F13"/>
    <mergeCell ref="I12:M12"/>
    <mergeCell ref="I17:M17"/>
    <mergeCell ref="H5:H11"/>
    <mergeCell ref="I13:M13"/>
    <mergeCell ref="H13:H20"/>
    <mergeCell ref="B23:F23"/>
    <mergeCell ref="A26:A27"/>
    <mergeCell ref="I23:M23"/>
    <mergeCell ref="I26:J26"/>
    <mergeCell ref="K26:M26"/>
    <mergeCell ref="K27:M27"/>
  </mergeCells>
  <phoneticPr fontId="0" type="noConversion"/>
  <conditionalFormatting sqref="K11">
    <cfRule type="cellIs" dxfId="6" priority="7" operator="greaterThan">
      <formula>17</formula>
    </cfRule>
  </conditionalFormatting>
  <conditionalFormatting sqref="K20">
    <cfRule type="cellIs" dxfId="5" priority="6" operator="greaterThan">
      <formula>17</formula>
    </cfRule>
  </conditionalFormatting>
  <conditionalFormatting sqref="K26:M26">
    <cfRule type="containsBlanks" dxfId="4" priority="5">
      <formula>LEN(TRIM(K26))=0</formula>
    </cfRule>
  </conditionalFormatting>
  <conditionalFormatting sqref="D5:D7">
    <cfRule type="containsBlanks" dxfId="3" priority="4">
      <formula>LEN(TRIM(D5))=0</formula>
    </cfRule>
  </conditionalFormatting>
  <conditionalFormatting sqref="D9:D11 D13:D16 D25">
    <cfRule type="containsBlanks" dxfId="2" priority="3">
      <formula>LEN(TRIM(D9))=0</formula>
    </cfRule>
  </conditionalFormatting>
  <conditionalFormatting sqref="D4:F4">
    <cfRule type="containsBlanks" dxfId="1" priority="2">
      <formula>LEN(TRIM(D4))=0</formula>
    </cfRule>
  </conditionalFormatting>
  <conditionalFormatting sqref="D25">
    <cfRule type="containsBlanks" dxfId="0" priority="1">
      <formula>LEN(TRIM(D25))=0</formula>
    </cfRule>
  </conditionalFormatting>
  <dataValidations count="2">
    <dataValidation type="decimal" allowBlank="1" showInputMessage="1" showErrorMessage="1" sqref="N5:O5" xr:uid="{F5CAA120-A129-4488-B5AD-EBC4A4E68911}">
      <formula1>0.0001</formula1>
      <formula2>150</formula2>
    </dataValidation>
    <dataValidation type="list" allowBlank="1" showInputMessage="1" showErrorMessage="1" promptTitle="Please Select Engine Use" sqref="D4:F4" xr:uid="{5B237D21-E375-4D7C-8453-2BB5B7AE92D5}">
      <formula1>$P$5:$P$10</formula1>
    </dataValidation>
  </dataValidations>
  <pageMargins left="0.74803149606299213" right="0.74803149606299213" top="0.78740157480314965" bottom="0.98425196850393704" header="0.51181102362204722" footer="0.51181102362204722"/>
  <pageSetup paperSize="9" scale="130" orientation="portrait" r:id="rId1"/>
  <headerFooter alignWithMargins="0">
    <oddFooter>&amp;Cwww.marmotorsport.com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 &amp; CC Calculation</vt:lpstr>
      <vt:lpstr>'CR &amp; CC Calculation'!Print_Area</vt:lpstr>
    </vt:vector>
  </TitlesOfParts>
  <Company>MAHLE Filter Systems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Grosvenor</dc:creator>
  <cp:lastModifiedBy>Paul Grosvenor</cp:lastModifiedBy>
  <cp:lastPrinted>2012-07-12T13:37:00Z</cp:lastPrinted>
  <dcterms:created xsi:type="dcterms:W3CDTF">2002-10-29T10:20:02Z</dcterms:created>
  <dcterms:modified xsi:type="dcterms:W3CDTF">2020-08-27T10:32:47Z</dcterms:modified>
</cp:coreProperties>
</file>